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UADRO DE CARGAS" sheetId="1" state="visible" r:id="rId3"/>
    <sheet name="INSTRUCCION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<sst xmlns="http://schemas.openxmlformats.org/spreadsheetml/2006/main" count="154" uniqueCount="72">
  <si>
    <t xml:space="preserve">CUADRO DE CARGAS — PLANTILLA DE EJEMPLO UNIFILAR PAT</t>
  </si>
  <si>
    <t xml:space="preserve">PROYECTO: "VIVIENDA MULTIFAMILIAR DE EJEMPLO"</t>
  </si>
  <si>
    <t xml:space="preserve">Celdas amarillas = datos que tú llenas. Celdas blancas = fórmulas automáticas. Lee la hoja INSTRUCCIONES.</t>
  </si>
  <si>
    <t xml:space="preserve">Tablero</t>
  </si>
  <si>
    <t xml:space="preserve">Descripcion</t>
  </si>
  <si>
    <t xml:space="preserve">Cantidad</t>
  </si>
  <si>
    <t xml:space="preserve">Carga Unitaria (W)</t>
  </si>
  <si>
    <t xml:space="preserve">Carga Instalada (W)</t>
  </si>
  <si>
    <t xml:space="preserve">Factor de demanda</t>
  </si>
  <si>
    <t xml:space="preserve">Demanda Máxima (W)</t>
  </si>
  <si>
    <t xml:space="preserve">Longitud (m)</t>
  </si>
  <si>
    <t xml:space="preserve">Tensión (V)</t>
  </si>
  <si>
    <t xml:space="preserve">Sistema</t>
  </si>
  <si>
    <t xml:space="preserve">In (A)</t>
  </si>
  <si>
    <t xml:space="preserve">Id (A)</t>
  </si>
  <si>
    <t xml:space="preserve">Interruptor</t>
  </si>
  <si>
    <t xml:space="preserve">Sección (mm2)</t>
  </si>
  <si>
    <t xml:space="preserve">Numero Ternas</t>
  </si>
  <si>
    <t xml:space="preserve">Caída de Tensión (V)</t>
  </si>
  <si>
    <t xml:space="preserve">DOWNLIGHT LED 18W</t>
  </si>
  <si>
    <t xml:space="preserve">BRAQUETE LED 12W</t>
  </si>
  <si>
    <t xml:space="preserve">C-1</t>
  </si>
  <si>
    <t xml:space="preserve">ILUMINACION</t>
  </si>
  <si>
    <t xml:space="preserve">2x16</t>
  </si>
  <si>
    <t xml:space="preserve">C-2</t>
  </si>
  <si>
    <t xml:space="preserve">TOMACORRIENTE</t>
  </si>
  <si>
    <t xml:space="preserve">2x20</t>
  </si>
  <si>
    <t xml:space="preserve">C-3</t>
  </si>
  <si>
    <t xml:space="preserve">TERMA ELECTRICA</t>
  </si>
  <si>
    <t xml:space="preserve">C-4</t>
  </si>
  <si>
    <t xml:space="preserve">COCINA ELECTRICA</t>
  </si>
  <si>
    <t xml:space="preserve">2x25</t>
  </si>
  <si>
    <t xml:space="preserve">C-5</t>
  </si>
  <si>
    <t xml:space="preserve">RESERVA</t>
  </si>
  <si>
    <t xml:space="preserve">TOTAL</t>
  </si>
  <si>
    <t xml:space="preserve">TD-101</t>
  </si>
  <si>
    <t xml:space="preserve">2x40</t>
  </si>
  <si>
    <t xml:space="preserve">DICROICO LED 8W</t>
  </si>
  <si>
    <t xml:space="preserve">TD-102</t>
  </si>
  <si>
    <t xml:space="preserve">2x32</t>
  </si>
  <si>
    <t xml:space="preserve">LUMINARIA HERMETICA LED 18W</t>
  </si>
  <si>
    <t xml:space="preserve">LUZ DE EMERGENCIA</t>
  </si>
  <si>
    <t xml:space="preserve">ILUMINACION AREAS COMUNES</t>
  </si>
  <si>
    <t xml:space="preserve">ELECTROBOMBA 2HP</t>
  </si>
  <si>
    <t xml:space="preserve">3x16</t>
  </si>
  <si>
    <t xml:space="preserve">C.A.C.I.</t>
  </si>
  <si>
    <t xml:space="preserve">TD-SG</t>
  </si>
  <si>
    <t xml:space="preserve">3x32</t>
  </si>
  <si>
    <t xml:space="preserve">TG</t>
  </si>
  <si>
    <t xml:space="preserve">3x40</t>
  </si>
  <si>
    <t xml:space="preserve">CÓMO LLENAR TU CUADRO DE CARGAS PARA UNIFILAR PAT</t>
  </si>
  <si>
    <t xml:space="preserve">01</t>
  </si>
  <si>
    <t xml:space="preserve">Cada tablero es un BLOQUE: título, fila de encabezados, filas de circuitos y una fila final TOTAL.</t>
  </si>
  <si>
    <t xml:space="preserve">02</t>
  </si>
  <si>
    <t xml:space="preserve">Columna A (Tablero): código del circuito (C-1, C-2…). Deja la columna A VACÍA en las filas de detalle (lista de luminarias que suman a un circuito).</t>
  </si>
  <si>
    <t xml:space="preserve">03</t>
  </si>
  <si>
    <t xml:space="preserve">Fila TOTAL: escribe 'TOTAL' en la columna A y el NOMBRE DEL TABLERO en la columna B (ej. TG, TD-101, TD-SG). Ese nombre aparece en el plano.</t>
  </si>
  <si>
    <t xml:space="preserve">04</t>
  </si>
  <si>
    <t xml:space="preserve">Columnas que llenas (amarillas): Descripción, Cantidad, Carga unitaria (W), Factor de demanda, Longitud (m), Tensión (220 o 380), Interruptor (ej. 2x20, 3x32), Sección (mm²), N.º de ternas.</t>
  </si>
  <si>
    <t xml:space="preserve">05</t>
  </si>
  <si>
    <t xml:space="preserve">Columnas automáticas (blancas): Carga instalada, Demanda máxima, Sistema, In, Id y Caída de tensión. No las borres.</t>
  </si>
  <si>
    <t xml:space="preserve">06</t>
  </si>
  <si>
    <t xml:space="preserve">Tableros en cascada (TG → TD): en el tablero padre, crea un circuito cuya Descripción sea el NOMBRE del tablero hijo (fórmula =B&lt;fila TOTAL del hijo&gt;). Así el sistema detecta solo el diagrama de montantes.</t>
  </si>
  <si>
    <t xml:space="preserve">07</t>
  </si>
  <si>
    <t xml:space="preserve">Circuitos de RESERVA: escribe RESERVA en Descripción; no necesitan longitud ni interruptor.</t>
  </si>
  <si>
    <t xml:space="preserve">08</t>
  </si>
  <si>
    <t xml:space="preserve">Interruptor: formato polos x amperios → 2x16 (monofásico), 3x32 (trifásico). Sección en mm²: 2.5, 4, 6, 10, 16, 25…</t>
  </si>
  <si>
    <t xml:space="preserve">09</t>
  </si>
  <si>
    <t xml:space="preserve">Puedes tener varios bloques en la misma hoja, uno debajo de otro, separados por una fila vacía.</t>
  </si>
  <si>
    <t xml:space="preserve">10</t>
  </si>
  <si>
    <t xml:space="preserve">Guarda como .xlsx y súbelo en la app → elige el tablero → descarga el DXF.</t>
  </si>
  <si>
    <t xml:space="preserve">Soporte: proyectos@patseguridadelectrica.com · WhatsApp +51 998 989 778 · patingenieriainstalaciones.com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</si>
</sst>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D3C76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11"/>
      <color rgb="FF5A6175"/>
      <name val="Cambria"/>
      <family val="0"/>
      <charset val="1"/>
    </font>
    <font>
      <b val="true"/>
      <sz val="12"/>
      <color rgb="FF1D3C76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color rgb="FF1D3C76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3C76"/>
        <bgColor rgb="FF003366"/>
      </patternFill>
    </fill>
    <fill>
      <patternFill patternType="solid">
        <fgColor rgb="FFFFF4D6"/>
        <bgColor rgb="FFFFFFFF"/>
      </patternFill>
    </fill>
    <fill>
      <patternFill patternType="solid">
        <fgColor rgb="FFE9EAEE"/>
        <bgColor rgb="FFFFF4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A90A2"/>
      </left>
      <right style="thin">
        <color rgb="FF8A90A2"/>
      </right>
      <top style="thin">
        <color rgb="FF8A90A2"/>
      </top>
      <bottom style="thin">
        <color rgb="FF8A90A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D6"/>
      <rgbColor rgb="FFE9EA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175"/>
      <rgbColor rgb="FF8A90A2"/>
      <rgbColor rgb="FF003366"/>
      <rgbColor rgb="FF339966"/>
      <rgbColor rgb="FF003300"/>
      <rgbColor rgb="FF333300"/>
      <rgbColor rgb="FF993300"/>
      <rgbColor rgb="FF993366"/>
      <rgbColor rgb="FF1D3C7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34"/>
    <col collapsed="false" customWidth="true" hidden="false" outlineLevel="0" max="3" min="3" style="0" width="10"/>
    <col collapsed="false" customWidth="true" hidden="false" outlineLevel="0" max="5" min="4" style="0" width="13"/>
    <col collapsed="false" customWidth="true" hidden="false" outlineLevel="0" max="6" min="6" style="0" width="11"/>
    <col collapsed="false" customWidth="true" hidden="false" outlineLevel="0" max="7" min="7" style="0" width="13"/>
    <col collapsed="false" customWidth="true" hidden="false" outlineLevel="0" max="8" min="8" style="0" width="11"/>
    <col collapsed="false" customWidth="true" hidden="false" outlineLevel="0" max="9" min="9" style="0" width="10"/>
    <col collapsed="false" customWidth="true" hidden="false" outlineLevel="0" max="10" min="10" style="0" width="13"/>
    <col collapsed="false" customWidth="true" hidden="false" outlineLevel="0" max="12" min="11" style="0" width="9"/>
    <col collapsed="false" customWidth="true" hidden="false" outlineLevel="0" max="13" min="13" style="0" width="12"/>
    <col collapsed="false" customWidth="true" hidden="false" outlineLevel="0" max="14" min="14" style="0" width="11"/>
    <col collapsed="false" customWidth="true" hidden="false" outlineLevel="0" max="15" min="15" style="0" width="10"/>
    <col collapsed="false" customWidth="true" hidden="false" outlineLevel="0" max="16" min="16" style="0" width="1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tr">
        <f aca="false">"CUADRO DE ALIMENTADOR"&amp;" "&amp;B14</f>
        <v>CUADRO DE ALIMENTADOR TD-101</v>
      </c>
    </row>
    <row r="6" customFormat="false" ht="31.5" hidden="false" customHeight="true" outlineLevel="0" collapsed="false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</row>
    <row r="7" customFormat="false" ht="15" hidden="false" customHeight="false" outlineLevel="0" collapsed="false">
      <c r="A7" s="6"/>
      <c r="B7" s="7" t="s">
        <v>19</v>
      </c>
      <c r="C7" s="7" t="n">
        <v>10</v>
      </c>
      <c r="D7" s="7" t="n">
        <v>18</v>
      </c>
      <c r="E7" s="6" t="n">
        <f aca="false">C7*D7</f>
        <v>180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customFormat="false" ht="15" hidden="false" customHeight="false" outlineLevel="0" collapsed="false">
      <c r="A8" s="6"/>
      <c r="B8" s="7" t="s">
        <v>20</v>
      </c>
      <c r="C8" s="7" t="n">
        <v>4</v>
      </c>
      <c r="D8" s="7" t="n">
        <v>12</v>
      </c>
      <c r="E8" s="6" t="n">
        <f aca="false">C8*D8</f>
        <v>48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customFormat="false" ht="15" hidden="false" customHeight="false" outlineLevel="0" collapsed="false">
      <c r="A9" s="8" t="s">
        <v>21</v>
      </c>
      <c r="B9" s="7" t="s">
        <v>22</v>
      </c>
      <c r="C9" s="6"/>
      <c r="D9" s="6"/>
      <c r="E9" s="6" t="n">
        <f aca="false">SUM(E7:E8)</f>
        <v>228</v>
      </c>
      <c r="F9" s="7" t="n">
        <v>1</v>
      </c>
      <c r="G9" s="6" t="n">
        <f aca="false">E9*F9</f>
        <v>228</v>
      </c>
      <c r="H9" s="7" t="n">
        <v>18.5</v>
      </c>
      <c r="I9" s="7" t="n">
        <v>220</v>
      </c>
      <c r="J9" s="6" t="str">
        <f aca="false">IF(I9=220,"Monofásico","Trifásico")</f>
        <v>Monofásico</v>
      </c>
      <c r="K9" s="9" t="n">
        <f aca="false">IF(I9=220,G9/(220*0.8),G9/(1.732*380*0.8))</f>
        <v>1.29545454545455</v>
      </c>
      <c r="L9" s="9" t="n">
        <f aca="false">1.25*K9</f>
        <v>1.61931818181818</v>
      </c>
      <c r="M9" s="7" t="s">
        <v>23</v>
      </c>
      <c r="N9" s="7" t="n">
        <v>2.5</v>
      </c>
      <c r="O9" s="7" t="n">
        <v>1</v>
      </c>
      <c r="P9" s="9" t="n">
        <f aca="false">IF(I9=220,((2*(0.0175)*0.8)*H9*L9)/(N9*O9),((1.732*(0.0175)*0.8)*H9*L9)/(N9*O9))</f>
        <v>0.335522727272727</v>
      </c>
    </row>
    <row r="10" customFormat="false" ht="15" hidden="false" customHeight="false" outlineLevel="0" collapsed="false">
      <c r="A10" s="8" t="s">
        <v>24</v>
      </c>
      <c r="B10" s="7" t="s">
        <v>25</v>
      </c>
      <c r="C10" s="7" t="n">
        <v>12</v>
      </c>
      <c r="D10" s="7" t="n">
        <v>120</v>
      </c>
      <c r="E10" s="6" t="n">
        <f aca="false">C10*D10</f>
        <v>1440</v>
      </c>
      <c r="F10" s="7" t="n">
        <v>0.65</v>
      </c>
      <c r="G10" s="6" t="n">
        <f aca="false">E10*F10</f>
        <v>936</v>
      </c>
      <c r="H10" s="7" t="n">
        <v>22</v>
      </c>
      <c r="I10" s="7" t="n">
        <v>220</v>
      </c>
      <c r="J10" s="6" t="str">
        <f aca="false">IF(I10=220,"Monofásico","Trifásico")</f>
        <v>Monofásico</v>
      </c>
      <c r="K10" s="9" t="n">
        <f aca="false">IF(I10=220,G10/(220*0.8),G10/(1.732*380*0.8))</f>
        <v>5.31818181818182</v>
      </c>
      <c r="L10" s="9" t="n">
        <f aca="false">1.25*K10</f>
        <v>6.64772727272727</v>
      </c>
      <c r="M10" s="7" t="s">
        <v>26</v>
      </c>
      <c r="N10" s="7" t="n">
        <v>4</v>
      </c>
      <c r="O10" s="7" t="n">
        <v>1</v>
      </c>
      <c r="P10" s="9" t="n">
        <f aca="false">IF(I10=220,((2*(0.0175)*0.8)*H10*L10)/(N10*O10),((1.732*(0.0175)*0.8)*H10*L10)/(N10*O10))</f>
        <v>1.02375</v>
      </c>
    </row>
    <row r="11" customFormat="false" ht="15" hidden="false" customHeight="false" outlineLevel="0" collapsed="false">
      <c r="A11" s="8" t="s">
        <v>27</v>
      </c>
      <c r="B11" s="7" t="s">
        <v>28</v>
      </c>
      <c r="C11" s="7" t="n">
        <v>1</v>
      </c>
      <c r="D11" s="7" t="n">
        <v>1500</v>
      </c>
      <c r="E11" s="6" t="n">
        <f aca="false">C11*D11</f>
        <v>1500</v>
      </c>
      <c r="F11" s="7" t="n">
        <v>1</v>
      </c>
      <c r="G11" s="6" t="n">
        <f aca="false">E11*F11</f>
        <v>1500</v>
      </c>
      <c r="H11" s="7" t="n">
        <v>15</v>
      </c>
      <c r="I11" s="7" t="n">
        <v>220</v>
      </c>
      <c r="J11" s="6" t="str">
        <f aca="false">IF(I11=220,"Monofásico","Trifásico")</f>
        <v>Monofásico</v>
      </c>
      <c r="K11" s="9" t="n">
        <f aca="false">IF(I11=220,G11/(220*0.8),G11/(1.732*380*0.8))</f>
        <v>8.52272727272727</v>
      </c>
      <c r="L11" s="9" t="n">
        <f aca="false">1.25*K11</f>
        <v>10.6534090909091</v>
      </c>
      <c r="M11" s="7" t="s">
        <v>26</v>
      </c>
      <c r="N11" s="7" t="n">
        <v>4</v>
      </c>
      <c r="O11" s="7" t="n">
        <v>1</v>
      </c>
      <c r="P11" s="9" t="n">
        <f aca="false">IF(I11=220,((2*(0.0175)*0.8)*H11*L11)/(N11*O11),((1.732*(0.0175)*0.8)*H11*L11)/(N11*O11))</f>
        <v>1.11860795454545</v>
      </c>
    </row>
    <row r="12" customFormat="false" ht="15" hidden="false" customHeight="false" outlineLevel="0" collapsed="false">
      <c r="A12" s="8" t="s">
        <v>29</v>
      </c>
      <c r="B12" s="7" t="s">
        <v>30</v>
      </c>
      <c r="C12" s="7" t="n">
        <v>1</v>
      </c>
      <c r="D12" s="7" t="n">
        <v>3500</v>
      </c>
      <c r="E12" s="6" t="n">
        <f aca="false">C12*D12</f>
        <v>3500</v>
      </c>
      <c r="F12" s="7" t="n">
        <v>0.8</v>
      </c>
      <c r="G12" s="6" t="n">
        <f aca="false">E12*F12</f>
        <v>2800</v>
      </c>
      <c r="H12" s="7" t="n">
        <v>12</v>
      </c>
      <c r="I12" s="7" t="n">
        <v>220</v>
      </c>
      <c r="J12" s="6" t="str">
        <f aca="false">IF(I12=220,"Monofásico","Trifásico")</f>
        <v>Monofásico</v>
      </c>
      <c r="K12" s="9" t="n">
        <f aca="false">IF(I12=220,G12/(220*0.8),G12/(1.732*380*0.8))</f>
        <v>15.9090909090909</v>
      </c>
      <c r="L12" s="9" t="n">
        <f aca="false">1.25*K12</f>
        <v>19.8863636363636</v>
      </c>
      <c r="M12" s="7" t="s">
        <v>31</v>
      </c>
      <c r="N12" s="7" t="n">
        <v>6</v>
      </c>
      <c r="O12" s="7" t="n">
        <v>1</v>
      </c>
      <c r="P12" s="9" t="n">
        <f aca="false">IF(I12=220,((2*(0.0175)*0.8)*H12*L12)/(N12*O12),((1.732*(0.0175)*0.8)*H12*L12)/(N12*O12))</f>
        <v>1.11363636363636</v>
      </c>
    </row>
    <row r="13" customFormat="false" ht="15" hidden="false" customHeight="false" outlineLevel="0" collapsed="false">
      <c r="A13" s="8" t="s">
        <v>32</v>
      </c>
      <c r="B13" s="7" t="s">
        <v>33</v>
      </c>
      <c r="C13" s="7" t="n">
        <v>1</v>
      </c>
      <c r="D13" s="7" t="n">
        <v>250</v>
      </c>
      <c r="E13" s="6" t="n">
        <f aca="false">C13*D13</f>
        <v>250</v>
      </c>
      <c r="F13" s="7" t="n">
        <v>1</v>
      </c>
      <c r="G13" s="6" t="n">
        <f aca="false">E13*F13</f>
        <v>250</v>
      </c>
      <c r="H13" s="6"/>
      <c r="I13" s="6"/>
      <c r="J13" s="6"/>
      <c r="K13" s="6"/>
      <c r="L13" s="6"/>
      <c r="M13" s="6"/>
      <c r="N13" s="6"/>
      <c r="O13" s="6"/>
      <c r="P13" s="6"/>
    </row>
    <row r="14" customFormat="false" ht="15" hidden="false" customHeight="false" outlineLevel="0" collapsed="false">
      <c r="A14" s="10" t="s">
        <v>34</v>
      </c>
      <c r="B14" s="8" t="s">
        <v>35</v>
      </c>
      <c r="C14" s="11"/>
      <c r="D14" s="11"/>
      <c r="E14" s="10" t="n">
        <f aca="false">SUMIF(A7:A13,"&lt;&gt;",E7:E13)</f>
        <v>6918</v>
      </c>
      <c r="F14" s="11"/>
      <c r="G14" s="10" t="n">
        <f aca="false">G9+G10+G11+G12+G13</f>
        <v>5714</v>
      </c>
      <c r="H14" s="7" t="n">
        <v>25</v>
      </c>
      <c r="I14" s="7" t="n">
        <v>220</v>
      </c>
      <c r="J14" s="11" t="str">
        <f aca="false">IF(I14=220,"Monofásico","Trifásico")</f>
        <v>Monofásico</v>
      </c>
      <c r="K14" s="12" t="n">
        <f aca="false">IF(I14=220,G14/(220*0.8),G14/(1.732*380*0.8))</f>
        <v>32.4659090909091</v>
      </c>
      <c r="L14" s="12" t="n">
        <f aca="false">1.25*K14</f>
        <v>40.5823863636364</v>
      </c>
      <c r="M14" s="7" t="s">
        <v>36</v>
      </c>
      <c r="N14" s="7" t="n">
        <v>10</v>
      </c>
      <c r="O14" s="7" t="n">
        <v>1</v>
      </c>
      <c r="P14" s="12" t="n">
        <f aca="false">IF(I14=220,((2*(0.0175)*0.8)*H14*L14)/(N14*O14),((1.732*(0.0175)*0.8)*H14*L14)/(N14*O14))</f>
        <v>2.84076704545455</v>
      </c>
    </row>
    <row r="16" customFormat="false" ht="15" hidden="false" customHeight="false" outlineLevel="0" collapsed="false">
      <c r="A16" s="4" t="str">
        <f aca="false">"CUADRO DE ALIMENTADOR"&amp;" "&amp;B24</f>
        <v>CUADRO DE ALIMENTADOR TD-102</v>
      </c>
    </row>
    <row r="17" customFormat="false" ht="31.5" hidden="false" customHeight="true" outlineLevel="0" collapsed="false">
      <c r="A17" s="5" t="s">
        <v>3</v>
      </c>
      <c r="B17" s="5" t="s">
        <v>4</v>
      </c>
      <c r="C17" s="5" t="s">
        <v>5</v>
      </c>
      <c r="D17" s="5" t="s">
        <v>6</v>
      </c>
      <c r="E17" s="5" t="s">
        <v>7</v>
      </c>
      <c r="F17" s="5" t="s">
        <v>8</v>
      </c>
      <c r="G17" s="5" t="s">
        <v>9</v>
      </c>
      <c r="H17" s="5" t="s">
        <v>10</v>
      </c>
      <c r="I17" s="5" t="s">
        <v>11</v>
      </c>
      <c r="J17" s="5" t="s">
        <v>12</v>
      </c>
      <c r="K17" s="5" t="s">
        <v>13</v>
      </c>
      <c r="L17" s="5" t="s">
        <v>14</v>
      </c>
      <c r="M17" s="5" t="s">
        <v>15</v>
      </c>
      <c r="N17" s="5" t="s">
        <v>16</v>
      </c>
      <c r="O17" s="5" t="s">
        <v>17</v>
      </c>
      <c r="P17" s="5" t="s">
        <v>18</v>
      </c>
    </row>
    <row r="18" customFormat="false" ht="15" hidden="false" customHeight="false" outlineLevel="0" collapsed="false">
      <c r="A18" s="6"/>
      <c r="B18" s="7" t="s">
        <v>19</v>
      </c>
      <c r="C18" s="7" t="n">
        <v>8</v>
      </c>
      <c r="D18" s="7" t="n">
        <v>18</v>
      </c>
      <c r="E18" s="6" t="n">
        <f aca="false">C18*D18</f>
        <v>144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customFormat="false" ht="15" hidden="false" customHeight="false" outlineLevel="0" collapsed="false">
      <c r="A19" s="6"/>
      <c r="B19" s="7" t="s">
        <v>37</v>
      </c>
      <c r="C19" s="7" t="n">
        <v>6</v>
      </c>
      <c r="D19" s="7" t="n">
        <v>8</v>
      </c>
      <c r="E19" s="6" t="n">
        <f aca="false">C19*D19</f>
        <v>48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customFormat="false" ht="15" hidden="false" customHeight="false" outlineLevel="0" collapsed="false">
      <c r="A20" s="8" t="s">
        <v>21</v>
      </c>
      <c r="B20" s="7" t="s">
        <v>22</v>
      </c>
      <c r="C20" s="6"/>
      <c r="D20" s="6"/>
      <c r="E20" s="6" t="n">
        <f aca="false">SUM(E18:E19)</f>
        <v>192</v>
      </c>
      <c r="F20" s="7" t="n">
        <v>1</v>
      </c>
      <c r="G20" s="6" t="n">
        <f aca="false">E20*F20</f>
        <v>192</v>
      </c>
      <c r="H20" s="7" t="n">
        <v>16</v>
      </c>
      <c r="I20" s="7" t="n">
        <v>220</v>
      </c>
      <c r="J20" s="6" t="str">
        <f aca="false">IF(I20=220,"Monofásico","Trifásico")</f>
        <v>Monofásico</v>
      </c>
      <c r="K20" s="9" t="n">
        <f aca="false">IF(I20=220,G20/(220*0.8),G20/(1.732*380*0.8))</f>
        <v>1.09090909090909</v>
      </c>
      <c r="L20" s="9" t="n">
        <f aca="false">1.25*K20</f>
        <v>1.36363636363636</v>
      </c>
      <c r="M20" s="7" t="s">
        <v>23</v>
      </c>
      <c r="N20" s="7" t="n">
        <v>2.5</v>
      </c>
      <c r="O20" s="7" t="n">
        <v>1</v>
      </c>
      <c r="P20" s="9" t="n">
        <f aca="false">IF(I20=220,((2*(0.0175)*0.8)*H20*L20)/(N20*O20),((1.732*(0.0175)*0.8)*H20*L20)/(N20*O20))</f>
        <v>0.244363636363636</v>
      </c>
    </row>
    <row r="21" customFormat="false" ht="15" hidden="false" customHeight="false" outlineLevel="0" collapsed="false">
      <c r="A21" s="8" t="s">
        <v>24</v>
      </c>
      <c r="B21" s="7" t="s">
        <v>25</v>
      </c>
      <c r="C21" s="7" t="n">
        <v>10</v>
      </c>
      <c r="D21" s="7" t="n">
        <v>120</v>
      </c>
      <c r="E21" s="6" t="n">
        <f aca="false">C21*D21</f>
        <v>1200</v>
      </c>
      <c r="F21" s="7" t="n">
        <v>0.65</v>
      </c>
      <c r="G21" s="6" t="n">
        <f aca="false">E21*F21</f>
        <v>780</v>
      </c>
      <c r="H21" s="7" t="n">
        <v>20</v>
      </c>
      <c r="I21" s="7" t="n">
        <v>220</v>
      </c>
      <c r="J21" s="6" t="str">
        <f aca="false">IF(I21=220,"Monofásico","Trifásico")</f>
        <v>Monofásico</v>
      </c>
      <c r="K21" s="9" t="n">
        <f aca="false">IF(I21=220,G21/(220*0.8),G21/(1.732*380*0.8))</f>
        <v>4.43181818181818</v>
      </c>
      <c r="L21" s="9" t="n">
        <f aca="false">1.25*K21</f>
        <v>5.53977272727273</v>
      </c>
      <c r="M21" s="7" t="s">
        <v>26</v>
      </c>
      <c r="N21" s="7" t="n">
        <v>4</v>
      </c>
      <c r="O21" s="7" t="n">
        <v>1</v>
      </c>
      <c r="P21" s="9" t="n">
        <f aca="false">IF(I21=220,((2*(0.0175)*0.8)*H21*L21)/(N21*O21),((1.732*(0.0175)*0.8)*H21*L21)/(N21*O21))</f>
        <v>0.775568181818182</v>
      </c>
    </row>
    <row r="22" customFormat="false" ht="15" hidden="false" customHeight="false" outlineLevel="0" collapsed="false">
      <c r="A22" s="8" t="s">
        <v>27</v>
      </c>
      <c r="B22" s="7" t="s">
        <v>28</v>
      </c>
      <c r="C22" s="7" t="n">
        <v>1</v>
      </c>
      <c r="D22" s="7" t="n">
        <v>1500</v>
      </c>
      <c r="E22" s="6" t="n">
        <f aca="false">C22*D22</f>
        <v>1500</v>
      </c>
      <c r="F22" s="7" t="n">
        <v>1</v>
      </c>
      <c r="G22" s="6" t="n">
        <f aca="false">E22*F22</f>
        <v>1500</v>
      </c>
      <c r="H22" s="7" t="n">
        <v>14</v>
      </c>
      <c r="I22" s="7" t="n">
        <v>220</v>
      </c>
      <c r="J22" s="6" t="str">
        <f aca="false">IF(I22=220,"Monofásico","Trifásico")</f>
        <v>Monofásico</v>
      </c>
      <c r="K22" s="9" t="n">
        <f aca="false">IF(I22=220,G22/(220*0.8),G22/(1.732*380*0.8))</f>
        <v>8.52272727272727</v>
      </c>
      <c r="L22" s="9" t="n">
        <f aca="false">1.25*K22</f>
        <v>10.6534090909091</v>
      </c>
      <c r="M22" s="7" t="s">
        <v>26</v>
      </c>
      <c r="N22" s="7" t="n">
        <v>4</v>
      </c>
      <c r="O22" s="7" t="n">
        <v>1</v>
      </c>
      <c r="P22" s="9" t="n">
        <f aca="false">IF(I22=220,((2*(0.0175)*0.8)*H22*L22)/(N22*O22),((1.732*(0.0175)*0.8)*H22*L22)/(N22*O22))</f>
        <v>1.04403409090909</v>
      </c>
    </row>
    <row r="23" customFormat="false" ht="15" hidden="false" customHeight="false" outlineLevel="0" collapsed="false">
      <c r="A23" s="8" t="s">
        <v>29</v>
      </c>
      <c r="B23" s="7" t="s">
        <v>33</v>
      </c>
      <c r="C23" s="7" t="n">
        <v>1</v>
      </c>
      <c r="D23" s="7" t="n">
        <v>250</v>
      </c>
      <c r="E23" s="6" t="n">
        <f aca="false">C23*D23</f>
        <v>250</v>
      </c>
      <c r="F23" s="7" t="n">
        <v>1</v>
      </c>
      <c r="G23" s="6" t="n">
        <f aca="false">E23*F23</f>
        <v>250</v>
      </c>
      <c r="H23" s="6"/>
      <c r="I23" s="6"/>
      <c r="J23" s="6"/>
      <c r="K23" s="6"/>
      <c r="L23" s="6"/>
      <c r="M23" s="6"/>
      <c r="N23" s="6"/>
      <c r="O23" s="6"/>
      <c r="P23" s="6"/>
    </row>
    <row r="24" customFormat="false" ht="15" hidden="false" customHeight="false" outlineLevel="0" collapsed="false">
      <c r="A24" s="10" t="s">
        <v>34</v>
      </c>
      <c r="B24" s="8" t="s">
        <v>38</v>
      </c>
      <c r="C24" s="11"/>
      <c r="D24" s="11"/>
      <c r="E24" s="10" t="n">
        <f aca="false">SUMIF(A18:A23,"&lt;&gt;",E18:E23)</f>
        <v>3142</v>
      </c>
      <c r="F24" s="11"/>
      <c r="G24" s="10" t="n">
        <f aca="false">G20+G21+G22+G23</f>
        <v>2722</v>
      </c>
      <c r="H24" s="7" t="n">
        <v>32</v>
      </c>
      <c r="I24" s="7" t="n">
        <v>220</v>
      </c>
      <c r="J24" s="11" t="str">
        <f aca="false">IF(I24=220,"Monofásico","Trifásico")</f>
        <v>Monofásico</v>
      </c>
      <c r="K24" s="12" t="n">
        <f aca="false">IF(I24=220,G24/(220*0.8),G24/(1.732*380*0.8))</f>
        <v>15.4659090909091</v>
      </c>
      <c r="L24" s="12" t="n">
        <f aca="false">1.25*K24</f>
        <v>19.3323863636364</v>
      </c>
      <c r="M24" s="7" t="s">
        <v>39</v>
      </c>
      <c r="N24" s="7" t="n">
        <v>10</v>
      </c>
      <c r="O24" s="7" t="n">
        <v>1</v>
      </c>
      <c r="P24" s="12" t="n">
        <f aca="false">IF(I24=220,((2*(0.0175)*0.8)*H24*L24)/(N24*O24),((1.732*(0.0175)*0.8)*H24*L24)/(N24*O24))</f>
        <v>1.73218181818182</v>
      </c>
    </row>
    <row r="26" customFormat="false" ht="15" hidden="false" customHeight="false" outlineLevel="0" collapsed="false">
      <c r="A26" s="4" t="str">
        <f aca="false">"CUADRO DE ALIMENTADOR"&amp;" "&amp;B35</f>
        <v>CUADRO DE ALIMENTADOR TD-SG</v>
      </c>
    </row>
    <row r="27" customFormat="false" ht="31.5" hidden="false" customHeight="true" outlineLevel="0" collapsed="false">
      <c r="A27" s="5" t="s">
        <v>3</v>
      </c>
      <c r="B27" s="5" t="s">
        <v>4</v>
      </c>
      <c r="C27" s="5" t="s">
        <v>5</v>
      </c>
      <c r="D27" s="5" t="s">
        <v>6</v>
      </c>
      <c r="E27" s="5" t="s">
        <v>7</v>
      </c>
      <c r="F27" s="5" t="s">
        <v>8</v>
      </c>
      <c r="G27" s="5" t="s">
        <v>9</v>
      </c>
      <c r="H27" s="5" t="s">
        <v>10</v>
      </c>
      <c r="I27" s="5" t="s">
        <v>11</v>
      </c>
      <c r="J27" s="5" t="s">
        <v>12</v>
      </c>
      <c r="K27" s="5" t="s">
        <v>13</v>
      </c>
      <c r="L27" s="5" t="s">
        <v>14</v>
      </c>
      <c r="M27" s="5" t="s">
        <v>15</v>
      </c>
      <c r="N27" s="5" t="s">
        <v>16</v>
      </c>
      <c r="O27" s="5" t="s">
        <v>17</v>
      </c>
      <c r="P27" s="5" t="s">
        <v>18</v>
      </c>
    </row>
    <row r="28" customFormat="false" ht="15" hidden="false" customHeight="false" outlineLevel="0" collapsed="false">
      <c r="A28" s="6"/>
      <c r="B28" s="7" t="s">
        <v>40</v>
      </c>
      <c r="C28" s="7" t="n">
        <v>20</v>
      </c>
      <c r="D28" s="7" t="n">
        <v>18</v>
      </c>
      <c r="E28" s="6" t="n">
        <f aca="false">C28*D28</f>
        <v>360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customFormat="false" ht="15" hidden="false" customHeight="false" outlineLevel="0" collapsed="false">
      <c r="A29" s="6"/>
      <c r="B29" s="7" t="s">
        <v>41</v>
      </c>
      <c r="C29" s="7" t="n">
        <v>6</v>
      </c>
      <c r="D29" s="7" t="n">
        <v>5</v>
      </c>
      <c r="E29" s="6" t="n">
        <f aca="false">C29*D29</f>
        <v>30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customFormat="false" ht="15" hidden="false" customHeight="false" outlineLevel="0" collapsed="false">
      <c r="A30" s="8" t="s">
        <v>21</v>
      </c>
      <c r="B30" s="7" t="s">
        <v>42</v>
      </c>
      <c r="C30" s="6"/>
      <c r="D30" s="6"/>
      <c r="E30" s="6" t="n">
        <f aca="false">SUM(E28:E29)</f>
        <v>390</v>
      </c>
      <c r="F30" s="7" t="n">
        <v>1</v>
      </c>
      <c r="G30" s="6" t="n">
        <f aca="false">E30*F30</f>
        <v>390</v>
      </c>
      <c r="H30" s="7" t="n">
        <v>30</v>
      </c>
      <c r="I30" s="7" t="n">
        <v>220</v>
      </c>
      <c r="J30" s="6" t="str">
        <f aca="false">IF(I30=220,"Monofásico","Trifásico")</f>
        <v>Monofásico</v>
      </c>
      <c r="K30" s="9" t="n">
        <f aca="false">IF(I30=220,G30/(220*0.8),G30/(1.732*380*0.8))</f>
        <v>2.21590909090909</v>
      </c>
      <c r="L30" s="9" t="n">
        <f aca="false">1.25*K30</f>
        <v>2.76988636363636</v>
      </c>
      <c r="M30" s="7" t="s">
        <v>23</v>
      </c>
      <c r="N30" s="7" t="n">
        <v>2.5</v>
      </c>
      <c r="O30" s="7" t="n">
        <v>1</v>
      </c>
      <c r="P30" s="9" t="n">
        <f aca="false">IF(I30=220,((2*(0.0175)*0.8)*H30*L30)/(N30*O30),((1.732*(0.0175)*0.8)*H30*L30)/(N30*O30))</f>
        <v>0.930681818181818</v>
      </c>
    </row>
    <row r="31" customFormat="false" ht="15" hidden="false" customHeight="false" outlineLevel="0" collapsed="false">
      <c r="A31" s="8" t="s">
        <v>24</v>
      </c>
      <c r="B31" s="7" t="s">
        <v>25</v>
      </c>
      <c r="C31" s="7" t="n">
        <v>4</v>
      </c>
      <c r="D31" s="7" t="n">
        <v>120</v>
      </c>
      <c r="E31" s="6" t="n">
        <f aca="false">C31*D31</f>
        <v>480</v>
      </c>
      <c r="F31" s="7" t="n">
        <v>0.65</v>
      </c>
      <c r="G31" s="6" t="n">
        <f aca="false">E31*F31</f>
        <v>312</v>
      </c>
      <c r="H31" s="7" t="n">
        <v>25</v>
      </c>
      <c r="I31" s="7" t="n">
        <v>220</v>
      </c>
      <c r="J31" s="6" t="str">
        <f aca="false">IF(I31=220,"Monofásico","Trifásico")</f>
        <v>Monofásico</v>
      </c>
      <c r="K31" s="9" t="n">
        <f aca="false">IF(I31=220,G31/(220*0.8),G31/(1.732*380*0.8))</f>
        <v>1.77272727272727</v>
      </c>
      <c r="L31" s="9" t="n">
        <f aca="false">1.25*K31</f>
        <v>2.21590909090909</v>
      </c>
      <c r="M31" s="7" t="s">
        <v>26</v>
      </c>
      <c r="N31" s="7" t="n">
        <v>4</v>
      </c>
      <c r="O31" s="7" t="n">
        <v>1</v>
      </c>
      <c r="P31" s="9" t="n">
        <f aca="false">IF(I31=220,((2*(0.0175)*0.8)*H31*L31)/(N31*O31),((1.732*(0.0175)*0.8)*H31*L31)/(N31*O31))</f>
        <v>0.387784090909091</v>
      </c>
    </row>
    <row r="32" customFormat="false" ht="15" hidden="false" customHeight="false" outlineLevel="0" collapsed="false">
      <c r="A32" s="8" t="s">
        <v>27</v>
      </c>
      <c r="B32" s="7" t="s">
        <v>43</v>
      </c>
      <c r="C32" s="7" t="n">
        <v>1</v>
      </c>
      <c r="D32" s="7" t="n">
        <f aca="false">746*2</f>
        <v>1492</v>
      </c>
      <c r="E32" s="6" t="n">
        <f aca="false">C32*D32</f>
        <v>1492</v>
      </c>
      <c r="F32" s="7" t="n">
        <v>1</v>
      </c>
      <c r="G32" s="6" t="n">
        <f aca="false">E32*F32</f>
        <v>1492</v>
      </c>
      <c r="H32" s="7" t="n">
        <v>20</v>
      </c>
      <c r="I32" s="7" t="n">
        <v>380</v>
      </c>
      <c r="J32" s="6" t="str">
        <f aca="false">IF(I32=220,"Monofásico","Trifásico")</f>
        <v>Trifásico</v>
      </c>
      <c r="K32" s="9" t="n">
        <f aca="false">IF(I32=220,G32/(220*0.8),G32/(1.732*380*0.8))</f>
        <v>2.83365746930838</v>
      </c>
      <c r="L32" s="9" t="n">
        <f aca="false">1.25*K32</f>
        <v>3.54207183663547</v>
      </c>
      <c r="M32" s="7" t="s">
        <v>44</v>
      </c>
      <c r="N32" s="7" t="n">
        <v>4</v>
      </c>
      <c r="O32" s="7" t="n">
        <v>1</v>
      </c>
      <c r="P32" s="9" t="n">
        <f aca="false">IF(I32=220,((2*(0.0175)*0.8)*H32*L32)/(N32*O32),((1.732*(0.0175)*0.8)*H32*L32)/(N32*O32))</f>
        <v>0.429440789473684</v>
      </c>
    </row>
    <row r="33" customFormat="false" ht="15" hidden="false" customHeight="false" outlineLevel="0" collapsed="false">
      <c r="A33" s="8" t="s">
        <v>29</v>
      </c>
      <c r="B33" s="7" t="s">
        <v>45</v>
      </c>
      <c r="C33" s="7" t="n">
        <v>1</v>
      </c>
      <c r="D33" s="7" t="n">
        <v>350</v>
      </c>
      <c r="E33" s="6" t="n">
        <f aca="false">C33*D33</f>
        <v>350</v>
      </c>
      <c r="F33" s="7" t="n">
        <v>1</v>
      </c>
      <c r="G33" s="6" t="n">
        <f aca="false">E33*F33</f>
        <v>350</v>
      </c>
      <c r="H33" s="7" t="n">
        <v>15</v>
      </c>
      <c r="I33" s="7" t="n">
        <v>220</v>
      </c>
      <c r="J33" s="6" t="str">
        <f aca="false">IF(I33=220,"Monofásico","Trifásico")</f>
        <v>Monofásico</v>
      </c>
      <c r="K33" s="9" t="n">
        <f aca="false">IF(I33=220,G33/(220*0.8),G33/(1.732*380*0.8))</f>
        <v>1.98863636363636</v>
      </c>
      <c r="L33" s="9" t="n">
        <f aca="false">1.25*K33</f>
        <v>2.48579545454545</v>
      </c>
      <c r="M33" s="7" t="s">
        <v>26</v>
      </c>
      <c r="N33" s="7" t="n">
        <v>4</v>
      </c>
      <c r="O33" s="7" t="n">
        <v>1</v>
      </c>
      <c r="P33" s="9" t="n">
        <f aca="false">IF(I33=220,((2*(0.0175)*0.8)*H33*L33)/(N33*O33),((1.732*(0.0175)*0.8)*H33*L33)/(N33*O33))</f>
        <v>0.261008522727273</v>
      </c>
    </row>
    <row r="34" customFormat="false" ht="15" hidden="false" customHeight="false" outlineLevel="0" collapsed="false">
      <c r="A34" s="8" t="s">
        <v>32</v>
      </c>
      <c r="B34" s="7" t="s">
        <v>33</v>
      </c>
      <c r="C34" s="7" t="n">
        <v>1</v>
      </c>
      <c r="D34" s="7" t="n">
        <v>400</v>
      </c>
      <c r="E34" s="6" t="n">
        <f aca="false">C34*D34</f>
        <v>400</v>
      </c>
      <c r="F34" s="7" t="n">
        <v>1</v>
      </c>
      <c r="G34" s="6" t="n">
        <f aca="false">E34*F34</f>
        <v>400</v>
      </c>
      <c r="H34" s="6"/>
      <c r="I34" s="6"/>
      <c r="J34" s="6"/>
      <c r="K34" s="6"/>
      <c r="L34" s="6"/>
      <c r="M34" s="6"/>
      <c r="N34" s="6"/>
      <c r="O34" s="6"/>
      <c r="P34" s="6"/>
    </row>
    <row r="35" customFormat="false" ht="15" hidden="false" customHeight="false" outlineLevel="0" collapsed="false">
      <c r="A35" s="10" t="s">
        <v>34</v>
      </c>
      <c r="B35" s="8" t="s">
        <v>46</v>
      </c>
      <c r="C35" s="11"/>
      <c r="D35" s="11"/>
      <c r="E35" s="10" t="n">
        <f aca="false">SUMIF(A28:A34,"&lt;&gt;",E28:E34)</f>
        <v>3112</v>
      </c>
      <c r="F35" s="11"/>
      <c r="G35" s="10" t="n">
        <f aca="false">G30+G31+G32+G33+G34</f>
        <v>2944</v>
      </c>
      <c r="H35" s="7" t="n">
        <v>12</v>
      </c>
      <c r="I35" s="7" t="n">
        <v>380</v>
      </c>
      <c r="J35" s="11" t="str">
        <f aca="false">IF(I35=220,"Monofásico","Trifásico")</f>
        <v>Trifásico</v>
      </c>
      <c r="K35" s="12" t="n">
        <f aca="false">IF(I35=220,G35/(220*0.8),G35/(1.732*380*0.8))</f>
        <v>5.59134556946639</v>
      </c>
      <c r="L35" s="12" t="n">
        <f aca="false">1.25*K35</f>
        <v>6.98918196183299</v>
      </c>
      <c r="M35" s="7" t="s">
        <v>47</v>
      </c>
      <c r="N35" s="7" t="n">
        <v>10</v>
      </c>
      <c r="O35" s="7" t="n">
        <v>1</v>
      </c>
      <c r="P35" s="12" t="n">
        <f aca="false">IF(I35=220,((2*(0.0175)*0.8)*H35*L35)/(N35*O35),((1.732*(0.0175)*0.8)*H35*L35)/(N35*O35))</f>
        <v>0.203368421052632</v>
      </c>
    </row>
    <row r="37" customFormat="false" ht="15" hidden="false" customHeight="false" outlineLevel="0" collapsed="false">
      <c r="A37" s="4" t="str">
        <f aca="false">"CUADRO DE ALIMENTADOR"&amp;" "&amp;B43</f>
        <v>CUADRO DE ALIMENTADOR TG</v>
      </c>
    </row>
    <row r="38" customFormat="false" ht="31.5" hidden="false" customHeight="true" outlineLevel="0" collapsed="false">
      <c r="A38" s="5" t="s">
        <v>3</v>
      </c>
      <c r="B38" s="5" t="s">
        <v>4</v>
      </c>
      <c r="C38" s="5" t="s">
        <v>5</v>
      </c>
      <c r="D38" s="5" t="s">
        <v>6</v>
      </c>
      <c r="E38" s="5" t="s">
        <v>7</v>
      </c>
      <c r="F38" s="5" t="s">
        <v>8</v>
      </c>
      <c r="G38" s="5" t="s">
        <v>9</v>
      </c>
      <c r="H38" s="5" t="s">
        <v>10</v>
      </c>
      <c r="I38" s="5" t="s">
        <v>11</v>
      </c>
      <c r="J38" s="5" t="s">
        <v>12</v>
      </c>
      <c r="K38" s="5" t="s">
        <v>13</v>
      </c>
      <c r="L38" s="5" t="s">
        <v>14</v>
      </c>
      <c r="M38" s="5" t="s">
        <v>15</v>
      </c>
      <c r="N38" s="5" t="s">
        <v>16</v>
      </c>
      <c r="O38" s="5" t="s">
        <v>17</v>
      </c>
      <c r="P38" s="5" t="s">
        <v>18</v>
      </c>
    </row>
    <row r="39" customFormat="false" ht="15" hidden="false" customHeight="false" outlineLevel="0" collapsed="false">
      <c r="A39" s="8" t="s">
        <v>21</v>
      </c>
      <c r="B39" s="6" t="str">
        <f aca="false">B14</f>
        <v>TD-101</v>
      </c>
      <c r="C39" s="6"/>
      <c r="D39" s="6"/>
      <c r="E39" s="6" t="n">
        <f aca="false">E14</f>
        <v>6918</v>
      </c>
      <c r="F39" s="6" t="n">
        <v>1</v>
      </c>
      <c r="G39" s="6" t="n">
        <f aca="false">G14</f>
        <v>5714</v>
      </c>
      <c r="H39" s="6" t="n">
        <f aca="false">H14</f>
        <v>25</v>
      </c>
      <c r="I39" s="6" t="n">
        <f aca="false">I14</f>
        <v>220</v>
      </c>
      <c r="J39" s="6" t="str">
        <f aca="false">J14</f>
        <v>Monofásico</v>
      </c>
      <c r="K39" s="9" t="n">
        <f aca="false">K14</f>
        <v>32.4659090909091</v>
      </c>
      <c r="L39" s="9" t="n">
        <f aca="false">L14</f>
        <v>40.5823863636364</v>
      </c>
      <c r="M39" s="7" t="s">
        <v>36</v>
      </c>
      <c r="N39" s="6" t="n">
        <f aca="false">N14</f>
        <v>10</v>
      </c>
      <c r="O39" s="6" t="n">
        <f aca="false">O14</f>
        <v>1</v>
      </c>
      <c r="P39" s="9" t="n">
        <f aca="false">P14</f>
        <v>2.84076704545455</v>
      </c>
    </row>
    <row r="40" customFormat="false" ht="15" hidden="false" customHeight="false" outlineLevel="0" collapsed="false">
      <c r="A40" s="8" t="s">
        <v>24</v>
      </c>
      <c r="B40" s="6" t="str">
        <f aca="false">B24</f>
        <v>TD-102</v>
      </c>
      <c r="C40" s="6"/>
      <c r="D40" s="6"/>
      <c r="E40" s="6" t="n">
        <f aca="false">E24</f>
        <v>3142</v>
      </c>
      <c r="F40" s="6" t="n">
        <v>1</v>
      </c>
      <c r="G40" s="6" t="n">
        <f aca="false">G24</f>
        <v>2722</v>
      </c>
      <c r="H40" s="6" t="n">
        <f aca="false">H24</f>
        <v>32</v>
      </c>
      <c r="I40" s="6" t="n">
        <f aca="false">I24</f>
        <v>220</v>
      </c>
      <c r="J40" s="6" t="str">
        <f aca="false">J24</f>
        <v>Monofásico</v>
      </c>
      <c r="K40" s="9" t="n">
        <f aca="false">K24</f>
        <v>15.4659090909091</v>
      </c>
      <c r="L40" s="9" t="n">
        <f aca="false">L24</f>
        <v>19.3323863636364</v>
      </c>
      <c r="M40" s="7" t="s">
        <v>39</v>
      </c>
      <c r="N40" s="6" t="n">
        <f aca="false">N24</f>
        <v>10</v>
      </c>
      <c r="O40" s="6" t="n">
        <f aca="false">O24</f>
        <v>1</v>
      </c>
      <c r="P40" s="9" t="n">
        <f aca="false">P24</f>
        <v>1.73218181818182</v>
      </c>
    </row>
    <row r="41" customFormat="false" ht="15" hidden="false" customHeight="false" outlineLevel="0" collapsed="false">
      <c r="A41" s="8" t="s">
        <v>27</v>
      </c>
      <c r="B41" s="6" t="str">
        <f aca="false">B35</f>
        <v>TD-SG</v>
      </c>
      <c r="C41" s="6"/>
      <c r="D41" s="6"/>
      <c r="E41" s="6" t="n">
        <f aca="false">E35</f>
        <v>3112</v>
      </c>
      <c r="F41" s="6" t="n">
        <v>1</v>
      </c>
      <c r="G41" s="6" t="n">
        <f aca="false">G35</f>
        <v>2944</v>
      </c>
      <c r="H41" s="6" t="n">
        <f aca="false">H35</f>
        <v>12</v>
      </c>
      <c r="I41" s="6" t="n">
        <f aca="false">I35</f>
        <v>380</v>
      </c>
      <c r="J41" s="6" t="str">
        <f aca="false">J35</f>
        <v>Trifásico</v>
      </c>
      <c r="K41" s="9" t="n">
        <f aca="false">K35</f>
        <v>5.59134556946639</v>
      </c>
      <c r="L41" s="9" t="n">
        <f aca="false">L35</f>
        <v>6.98918196183299</v>
      </c>
      <c r="M41" s="7" t="s">
        <v>47</v>
      </c>
      <c r="N41" s="6" t="n">
        <f aca="false">N35</f>
        <v>10</v>
      </c>
      <c r="O41" s="6" t="n">
        <f aca="false">O35</f>
        <v>1</v>
      </c>
      <c r="P41" s="9" t="n">
        <f aca="false">P35</f>
        <v>0.203368421052632</v>
      </c>
    </row>
    <row r="42" customFormat="false" ht="15" hidden="false" customHeight="false" outlineLevel="0" collapsed="false">
      <c r="A42" s="8" t="s">
        <v>29</v>
      </c>
      <c r="B42" s="7" t="s">
        <v>33</v>
      </c>
      <c r="C42" s="7" t="n">
        <v>1</v>
      </c>
      <c r="D42" s="7" t="n">
        <v>1000</v>
      </c>
      <c r="E42" s="6" t="n">
        <f aca="false">C42*D42</f>
        <v>1000</v>
      </c>
      <c r="F42" s="7" t="n">
        <v>1</v>
      </c>
      <c r="G42" s="6" t="n">
        <f aca="false">E42*F42</f>
        <v>1000</v>
      </c>
      <c r="H42" s="6"/>
      <c r="I42" s="6"/>
      <c r="J42" s="6"/>
      <c r="K42" s="6"/>
      <c r="L42" s="6"/>
      <c r="M42" s="6"/>
      <c r="N42" s="6"/>
      <c r="O42" s="6"/>
      <c r="P42" s="6"/>
    </row>
    <row r="43" customFormat="false" ht="15" hidden="false" customHeight="false" outlineLevel="0" collapsed="false">
      <c r="A43" s="10" t="s">
        <v>34</v>
      </c>
      <c r="B43" s="8" t="s">
        <v>48</v>
      </c>
      <c r="C43" s="11"/>
      <c r="D43" s="11"/>
      <c r="E43" s="10" t="n">
        <f aca="false">SUMIF(A39:A42,"&lt;&gt;",E39:E42)</f>
        <v>14172</v>
      </c>
      <c r="F43" s="11"/>
      <c r="G43" s="10" t="n">
        <f aca="false">SUM(G39:G42)</f>
        <v>12380</v>
      </c>
      <c r="H43" s="7" t="n">
        <v>15</v>
      </c>
      <c r="I43" s="7" t="n">
        <v>380</v>
      </c>
      <c r="J43" s="11" t="str">
        <f aca="false">IF(I43=220,"Monofásico","Trifásico")</f>
        <v>Trifásico</v>
      </c>
      <c r="K43" s="12" t="n">
        <f aca="false">IF(I43=220,G43/(220*0.8),G43/(1.732*380*0.8))</f>
        <v>23.512519752036</v>
      </c>
      <c r="L43" s="12" t="n">
        <f aca="false">1.25*K43</f>
        <v>29.390649690045</v>
      </c>
      <c r="M43" s="7" t="s">
        <v>49</v>
      </c>
      <c r="N43" s="7" t="n">
        <v>16</v>
      </c>
      <c r="O43" s="7" t="n">
        <v>1</v>
      </c>
      <c r="P43" s="12" t="n">
        <f aca="false">IF(I43=220,((2*(0.0175)*0.8)*H43*L43)/(N43*O43),((1.732*(0.0175)*0.8)*H43*L43)/(N43*O43))</f>
        <v>0.668122944078948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17.9" hidden="false" customHeight="false" outlineLevel="0" collapsed="false">
      <c r="A1" s="13"/>
      <c r="B1" s="14" t="s">
        <v>50</v>
      </c>
    </row>
    <row r="2" customFormat="false" ht="15" hidden="false" customHeight="false" outlineLevel="0" collapsed="false">
      <c r="A2" s="13"/>
      <c r="B2" s="15"/>
    </row>
    <row r="3" customFormat="false" ht="15" hidden="false" customHeight="false" outlineLevel="0" collapsed="false">
      <c r="A3" s="13" t="s">
        <v>51</v>
      </c>
      <c r="B3" s="15" t="s">
        <v>52</v>
      </c>
    </row>
    <row r="4" customFormat="false" ht="28.35" hidden="false" customHeight="false" outlineLevel="0" collapsed="false">
      <c r="A4" s="13" t="s">
        <v>53</v>
      </c>
      <c r="B4" s="15" t="s">
        <v>54</v>
      </c>
    </row>
    <row r="5" customFormat="false" ht="28.35" hidden="false" customHeight="false" outlineLevel="0" collapsed="false">
      <c r="A5" s="13" t="s">
        <v>55</v>
      </c>
      <c r="B5" s="15" t="s">
        <v>56</v>
      </c>
    </row>
    <row r="6" customFormat="false" ht="28.35" hidden="false" customHeight="false" outlineLevel="0" collapsed="false">
      <c r="A6" s="13" t="s">
        <v>57</v>
      </c>
      <c r="B6" s="15" t="s">
        <v>58</v>
      </c>
    </row>
    <row r="7" customFormat="false" ht="15" hidden="false" customHeight="false" outlineLevel="0" collapsed="false">
      <c r="A7" s="13" t="s">
        <v>59</v>
      </c>
      <c r="B7" s="15" t="s">
        <v>60</v>
      </c>
    </row>
    <row r="8" customFormat="false" ht="28.35" hidden="false" customHeight="false" outlineLevel="0" collapsed="false">
      <c r="A8" s="13" t="s">
        <v>61</v>
      </c>
      <c r="B8" s="15" t="s">
        <v>62</v>
      </c>
    </row>
    <row r="9" customFormat="false" ht="15" hidden="false" customHeight="false" outlineLevel="0" collapsed="false">
      <c r="A9" s="13" t="s">
        <v>63</v>
      </c>
      <c r="B9" s="15" t="s">
        <v>64</v>
      </c>
    </row>
    <row r="10" customFormat="false" ht="15" hidden="false" customHeight="false" outlineLevel="0" collapsed="false">
      <c r="A10" s="13" t="s">
        <v>65</v>
      </c>
      <c r="B10" s="15" t="s">
        <v>66</v>
      </c>
    </row>
    <row r="11" customFormat="false" ht="15" hidden="false" customHeight="false" outlineLevel="0" collapsed="false">
      <c r="A11" s="13" t="s">
        <v>67</v>
      </c>
      <c r="B11" s="15" t="s">
        <v>68</v>
      </c>
    </row>
    <row r="12" customFormat="false" ht="15" hidden="false" customHeight="false" outlineLevel="0" collapsed="false">
      <c r="A12" s="13" t="s">
        <v>69</v>
      </c>
      <c r="B12" s="15" t="s">
        <v>70</v>
      </c>
    </row>
    <row r="13" customFormat="false" ht="15" hidden="false" customHeight="false" outlineLevel="0" collapsed="false">
      <c r="A13" s="13"/>
      <c r="B13" s="15"/>
    </row>
    <row r="14" customFormat="false" ht="15" hidden="false" customHeight="false" outlineLevel="0" collapsed="false">
      <c r="A14" s="13"/>
      <c r="B14" s="15" t="s">
        <v>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2026-10-04T16:31:39Z</dcterms:created>
  <dc:creator>openpyxl</dc:creator>
  <dc:description/>
  <dc:language>en-US</dc:language>
  <cp:lastModifiedBy/>
  <dcterms:modified xsi:type="dcterms:W3CDTF">2026-10-04T16:31:39Z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